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user\OneDrive\デスクトップ\"/>
    </mc:Choice>
  </mc:AlternateContent>
  <xr:revisionPtr revIDLastSave="9" documentId="8_{1F1D9106-23A4-4E62-B993-06EC94C8D575}" xr6:coauthVersionLast="36" xr6:coauthVersionMax="36" xr10:uidLastSave="{515B4305-011F-49AA-ACD0-9ACCDD4B37C2}"/>
  <bookViews>
    <workbookView xWindow="0" yWindow="0" windowWidth="28800" windowHeight="11010" tabRatio="665" activeTab="2"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6" i="1"/>
  <c r="Y39" i="1"/>
  <c r="AA39" i="1"/>
  <c r="R44" i="1" s="1"/>
  <c r="AB44" i="1" s="1"/>
  <c r="W49" i="1" s="1"/>
  <c r="AE39" i="1"/>
  <c r="R49" i="1" s="1"/>
  <c r="R43" i="1"/>
  <c r="W43" i="1"/>
  <c r="W44" i="1"/>
  <c r="L38" i="1" l="1"/>
  <c r="L40" i="1" s="1"/>
  <c r="C44" i="1" s="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T35" i="1" s="1"/>
  <c r="AU18" i="1"/>
  <c r="AU20" i="1"/>
  <c r="AU21" i="1"/>
  <c r="AU22" i="1"/>
  <c r="AU23" i="1"/>
  <c r="AU24" i="1"/>
  <c r="AU25" i="1"/>
  <c r="AU26" i="1"/>
  <c r="AU27" i="1"/>
  <c r="AU28" i="1"/>
  <c r="AU29" i="1"/>
  <c r="AU30" i="1"/>
  <c r="AU16" i="1"/>
  <c r="AU15" i="1"/>
  <c r="T38" i="1" s="1"/>
  <c r="AU13" i="1"/>
  <c r="T37" i="1" l="1"/>
  <c r="T39" i="1" s="1"/>
  <c r="R126" i="9"/>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V36" i="1" s="1"/>
  <c r="AW27" i="1"/>
  <c r="AW21" i="1"/>
  <c r="AW20" i="1"/>
  <c r="AW22" i="1"/>
  <c r="AW24" i="1"/>
  <c r="AW25" i="1"/>
  <c r="AW23" i="1"/>
  <c r="AW15" i="1"/>
  <c r="V38" i="1" s="1"/>
  <c r="AW13" i="1"/>
  <c r="AW17" i="1"/>
  <c r="V35" i="1" s="1"/>
  <c r="AW29" i="1"/>
  <c r="AW19" i="1"/>
  <c r="V37" i="1" s="1"/>
  <c r="AW18" i="1"/>
  <c r="AW28" i="1"/>
  <c r="AW30" i="1"/>
  <c r="AW16" i="1"/>
  <c r="AW26" i="1"/>
  <c r="V39" i="1" l="1"/>
</calcChain>
</file>

<file path=xl/sharedStrings.xml><?xml version="1.0" encoding="utf-8"?>
<sst xmlns="http://schemas.openxmlformats.org/spreadsheetml/2006/main" count="542" uniqueCount="205">
  <si>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</si>
  <si>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</si>
  <si>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</si>
  <si>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</si>
  <si>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</si>
  <si>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</si>
  <si>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</si>
  <si>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</si>
  <si>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</si>
  <si>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</si>
  <si>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</si>
  <si>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</si>
  <si>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</si>
  <si>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</si>
  <si>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</si>
  <si>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</si>
  <si>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</si>
  <si>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</si>
  <si>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</si>
  <si>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</si>
  <si>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</si>
  <si>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</si>
  <si>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</si>
  <si>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</si>
  <si>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</si>
  <si>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</si>
  <si>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</si>
  <si>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</si>
  <si>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</si>
  <si>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</si>
  <si>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</si>
  <si>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</si>
  <si>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</si>
  <si>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</si>
  <si>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</si>
  <si>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</si>
  <si>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</si>
  <si>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</si>
  <si>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</si>
  <si>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</si>
  <si>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</si>
  <si>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</si>
  <si>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</si>
  <si>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</si>
  <si>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</si>
  <si>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</si>
  <si>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</si>
  <si>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</si>
  <si>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</si>
  <si>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</si>
  <si>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</si>
  <si>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</si>
  <si>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</si>
  <si>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</si>
  <si>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</si>
  <si>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</si>
  <si>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</si>
  <si>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</si>
  <si>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</si>
  <si>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</si>
  <si>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</si>
  <si>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</si>
  <si>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</si>
  <si>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</si>
  <si>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</si>
  <si>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</si>
  <si>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</si>
  <si>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</si>
  <si>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</si>
  <si>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</si>
  <si>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</si>
  <si>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</si>
  <si>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</si>
  <si>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</si>
  <si>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</si>
  <si>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</si>
  <si>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</si>
  <si>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</si>
  <si>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</si>
  <si>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</si>
  <si>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</si>
  <si>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</si>
  <si>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</si>
  <si>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</si>
  <si>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</si>
  <si>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</si>
  <si>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</si>
  <si>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</si>
  <si>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</si>
  <si>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</si>
  <si>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</si>
  <si>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</si>
  <si>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</si>
  <si>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</si>
  <si>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</si>
  <si>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</si>
  <si>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</si>
  <si>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</si>
  <si>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</si>
  <si>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</si>
  <si>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</si>
  <si>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</si>
  <si>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</si>
  <si>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</si>
  <si>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</si>
  <si>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</si>
  <si>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</si>
  <si>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</si>
  <si>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</si>
  <si>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</si>
  <si>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</si>
  <si>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</si>
  <si>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</si>
  <si>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</si>
  <si>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</si>
  <si>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</si>
  <si>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</si>
  <si>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</si>
  <si>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</si>
  <si>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</si>
  <si>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</si>
  <si>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</si>
  <si>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</si>
  <si>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</si>
  <si>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</si>
  <si>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</si>
  <si>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</si>
  <si>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</si>
  <si>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</si>
  <si>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</si>
  <si>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</si>
  <si>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</si>
  <si>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</si>
  <si>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</si>
  <si>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</si>
  <si>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</si>
  <si>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</si>
  <si>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</si>
  <si>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</si>
  <si>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</si>
  <si>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</si>
  <si>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</si>
  <si>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</si>
  <si>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</si>
  <si>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</si>
  <si>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</si>
  <si>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</si>
  <si>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</si>
  <si>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</si>
  <si>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</si>
  <si>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</si>
  <si>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</si>
  <si>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</si>
  <si>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</si>
  <si>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</si>
  <si>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</si>
  <si>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</si>
  <si>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</si>
  <si>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</si>
  <si>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</si>
  <si>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</si>
  <si>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</si>
  <si>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</si>
  <si>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</si>
  <si>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</si>
  <si>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</si>
  <si>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</si>
  <si>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</si>
  <si>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</si>
  <si>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</si>
  <si>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</si>
  <si>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</si>
  <si>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</si>
  <si>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</si>
  <si>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</si>
  <si>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</si>
  <si>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</si>
  <si>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</si>
  <si>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</si>
  <si>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</si>
  <si>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アップル介護サービス訪問介護事業所</t>
    <rPh sb="4" eb="6">
      <t>カイゴ</t>
    </rPh>
    <rPh sb="10" eb="14">
      <t>ホウモンカイゴ</t>
    </rPh>
    <rPh sb="14" eb="17">
      <t>ジギョウショ</t>
    </rPh>
    <phoneticPr fontId="1"/>
  </si>
  <si>
    <t>管理者</t>
    <rPh sb="0" eb="3">
      <t>カンリシャ</t>
    </rPh>
    <phoneticPr fontId="1"/>
  </si>
  <si>
    <t>A</t>
    <phoneticPr fontId="1"/>
  </si>
  <si>
    <t>正田洋一</t>
    <rPh sb="0" eb="2">
      <t>ショウダ</t>
    </rPh>
    <rPh sb="2" eb="4">
      <t>ヨウイチ</t>
    </rPh>
    <phoneticPr fontId="1"/>
  </si>
  <si>
    <t>B</t>
  </si>
  <si>
    <t>高下畑雄志</t>
    <rPh sb="0" eb="3">
      <t>コウゲハタケ</t>
    </rPh>
    <rPh sb="3" eb="5">
      <t>ユウシ</t>
    </rPh>
    <phoneticPr fontId="1"/>
  </si>
  <si>
    <t>D</t>
  </si>
  <si>
    <t>正田信子</t>
    <rPh sb="0" eb="2">
      <t>ショウダ</t>
    </rPh>
    <rPh sb="2" eb="4">
      <t>ノブコ</t>
    </rPh>
    <phoneticPr fontId="1"/>
  </si>
  <si>
    <t>佐々木輝子</t>
    <rPh sb="0" eb="3">
      <t>ササキ</t>
    </rPh>
    <rPh sb="3" eb="5">
      <t>テルコ</t>
    </rPh>
    <phoneticPr fontId="1"/>
  </si>
  <si>
    <t>訪問介護員</t>
    <rPh sb="0" eb="5">
      <t>ホウモンカイゴイン</t>
    </rPh>
    <phoneticPr fontId="1"/>
  </si>
  <si>
    <t>水原康智</t>
    <rPh sb="0" eb="4">
      <t>ミズハラヤストモ</t>
    </rPh>
    <phoneticPr fontId="1"/>
  </si>
  <si>
    <t>徳永千恵子</t>
    <rPh sb="0" eb="2">
      <t>トクナガ</t>
    </rPh>
    <rPh sb="2" eb="5">
      <t>チエコ</t>
    </rPh>
    <phoneticPr fontId="1"/>
  </si>
  <si>
    <t>大迫和恵</t>
    <rPh sb="0" eb="2">
      <t>オオサコ</t>
    </rPh>
    <rPh sb="2" eb="4">
      <t>カズエ</t>
    </rPh>
    <phoneticPr fontId="1"/>
  </si>
  <si>
    <t>大町智恵子</t>
    <rPh sb="0" eb="2">
      <t>オオマチ</t>
    </rPh>
    <rPh sb="2" eb="5">
      <t>チエコ</t>
    </rPh>
    <phoneticPr fontId="1"/>
  </si>
  <si>
    <t>新谷有梨</t>
    <rPh sb="0" eb="2">
      <t>シンタニ</t>
    </rPh>
    <rPh sb="2" eb="4">
      <t>ユリ</t>
    </rPh>
    <phoneticPr fontId="1"/>
  </si>
  <si>
    <t>関屋美恵子</t>
    <rPh sb="0" eb="2">
      <t>セキヤ</t>
    </rPh>
    <rPh sb="2" eb="5">
      <t>ミエコ</t>
    </rPh>
    <phoneticPr fontId="1"/>
  </si>
  <si>
    <t>徳田博志</t>
    <rPh sb="0" eb="2">
      <t>トクダ</t>
    </rPh>
    <rPh sb="2" eb="3">
      <t>ヒロシ</t>
    </rPh>
    <rPh sb="3" eb="4">
      <t>シ</t>
    </rPh>
    <phoneticPr fontId="1"/>
  </si>
  <si>
    <t>中川亜子</t>
    <rPh sb="0" eb="2">
      <t>ナカガワ</t>
    </rPh>
    <rPh sb="2" eb="4">
      <t>アコ</t>
    </rPh>
    <phoneticPr fontId="1"/>
  </si>
  <si>
    <t>野村啓子</t>
    <rPh sb="0" eb="2">
      <t>ノムラ</t>
    </rPh>
    <rPh sb="2" eb="4">
      <t>ケイコ</t>
    </rPh>
    <phoneticPr fontId="1"/>
  </si>
  <si>
    <t>水広慶子</t>
    <rPh sb="0" eb="2">
      <t>ミズヒロ</t>
    </rPh>
    <rPh sb="2" eb="4">
      <t>ケイコ</t>
    </rPh>
    <phoneticPr fontId="1"/>
  </si>
  <si>
    <t>宮地信子</t>
    <rPh sb="0" eb="2">
      <t>ミヤジ</t>
    </rPh>
    <rPh sb="2" eb="4">
      <t>ノブコ</t>
    </rPh>
    <phoneticPr fontId="1"/>
  </si>
  <si>
    <t>吉村絹枝</t>
    <rPh sb="0" eb="2">
      <t>ヨシムラ</t>
    </rPh>
    <rPh sb="2" eb="4">
      <t>キヌエ</t>
    </rPh>
    <phoneticPr fontId="1"/>
  </si>
  <si>
    <t>看護師</t>
  </si>
  <si>
    <t>土居八重子</t>
    <rPh sb="0" eb="2">
      <t>ドイ</t>
    </rPh>
    <rPh sb="2" eb="5">
      <t>ヤエコ</t>
    </rPh>
    <phoneticPr fontId="1"/>
  </si>
  <si>
    <t>土持満佐子</t>
    <rPh sb="0" eb="2">
      <t>ツチモチ</t>
    </rPh>
    <rPh sb="2" eb="5">
      <t>マサコ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</si>
</sst>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55" zoomScaleNormal="55" zoomScaleSheetLayoutView="55" workbookViewId="0"/>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50000000000003" customHeight="1" x14ac:dyDescent="0.4">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50000000000003" customHeight="1" x14ac:dyDescent="0.4">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50000000000003" customHeight="1" x14ac:dyDescent="0.4">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50000000000003" customHeight="1" x14ac:dyDescent="0.4">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50000000000003" customHeight="1" x14ac:dyDescent="0.4">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50000000000003" customHeight="1" x14ac:dyDescent="0.4">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50000000000003" customHeight="1" x14ac:dyDescent="0.4">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50000000000003" customHeight="1" x14ac:dyDescent="0.4">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thickBot="1" x14ac:dyDescent="0.4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horizontalDpi="300" verticalDpi="300"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50000000000003" customHeight="1" x14ac:dyDescent="0.4">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50000000000003" customHeight="1" x14ac:dyDescent="0.4">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50000000000003" customHeight="1" x14ac:dyDescent="0.4">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50000000000003" customHeight="1" x14ac:dyDescent="0.4">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50000000000003" customHeight="1" x14ac:dyDescent="0.4">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50000000000003" customHeight="1" x14ac:dyDescent="0.4">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50000000000003" customHeight="1" x14ac:dyDescent="0.4">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50000000000003" customHeight="1" x14ac:dyDescent="0.4">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50000000000003" customHeight="1" x14ac:dyDescent="0.4">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x14ac:dyDescent="0.4">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50000000000003" customHeight="1" x14ac:dyDescent="0.4">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50000000000003" customHeight="1" x14ac:dyDescent="0.4">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50000000000003" customHeight="1" x14ac:dyDescent="0.4">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50000000000003" customHeight="1" x14ac:dyDescent="0.4">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50000000000003" customHeight="1" x14ac:dyDescent="0.4">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50000000000003" customHeight="1" x14ac:dyDescent="0.4">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50000000000003" customHeight="1" x14ac:dyDescent="0.4">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50000000000003" customHeight="1" x14ac:dyDescent="0.4">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50000000000003" customHeight="1" x14ac:dyDescent="0.4">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50000000000003" customHeight="1" x14ac:dyDescent="0.4">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50000000000003" customHeight="1" x14ac:dyDescent="0.4">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50000000000003" customHeight="1" x14ac:dyDescent="0.4">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50000000000003" customHeight="1" x14ac:dyDescent="0.4">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50000000000003" customHeight="1" x14ac:dyDescent="0.4">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50000000000003" customHeight="1" x14ac:dyDescent="0.4">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50000000000003" customHeight="1" x14ac:dyDescent="0.4">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50000000000003" customHeight="1" x14ac:dyDescent="0.4">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50000000000003" customHeight="1" x14ac:dyDescent="0.4">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50000000000003" customHeight="1" x14ac:dyDescent="0.4">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50000000000003" customHeight="1" x14ac:dyDescent="0.4">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50000000000003" customHeight="1" x14ac:dyDescent="0.4">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50000000000003" customHeight="1" x14ac:dyDescent="0.4">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50000000000003" customHeight="1" x14ac:dyDescent="0.4">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50000000000003" customHeight="1" x14ac:dyDescent="0.4">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50000000000003" customHeight="1" x14ac:dyDescent="0.4">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50000000000003" customHeight="1" x14ac:dyDescent="0.4">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50000000000003" customHeight="1" x14ac:dyDescent="0.4">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50000000000003" customHeight="1" x14ac:dyDescent="0.4">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50000000000003" customHeight="1" x14ac:dyDescent="0.4">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50000000000003" customHeight="1" x14ac:dyDescent="0.4">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50000000000003" customHeight="1" x14ac:dyDescent="0.4">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50000000000003" customHeight="1" x14ac:dyDescent="0.4">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50000000000003" customHeight="1" x14ac:dyDescent="0.4">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50000000000003" customHeight="1" x14ac:dyDescent="0.4">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50000000000003" customHeight="1" x14ac:dyDescent="0.4">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50000000000003" customHeight="1" x14ac:dyDescent="0.4">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50000000000003" customHeight="1" x14ac:dyDescent="0.4">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50000000000003" customHeight="1" x14ac:dyDescent="0.4">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50000000000003" customHeight="1" x14ac:dyDescent="0.4">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50000000000003" customHeight="1" x14ac:dyDescent="0.4">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50000000000003" customHeight="1" x14ac:dyDescent="0.4">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50000000000003" customHeight="1" x14ac:dyDescent="0.4">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50000000000003" customHeight="1" x14ac:dyDescent="0.4">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50000000000003" customHeight="1" x14ac:dyDescent="0.4">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50000000000003" customHeight="1" x14ac:dyDescent="0.4">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50000000000003" customHeight="1" x14ac:dyDescent="0.4">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50000000000003" customHeight="1" x14ac:dyDescent="0.4">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50000000000003" customHeight="1" x14ac:dyDescent="0.4">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50000000000003" customHeight="1" x14ac:dyDescent="0.4">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50000000000003" customHeight="1" x14ac:dyDescent="0.4">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50000000000003" customHeight="1" x14ac:dyDescent="0.4">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50000000000003" customHeight="1" x14ac:dyDescent="0.4">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50000000000003" customHeight="1" x14ac:dyDescent="0.4">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50000000000003" customHeight="1" x14ac:dyDescent="0.4">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50000000000003" customHeight="1" x14ac:dyDescent="0.4">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50000000000003" customHeight="1" x14ac:dyDescent="0.4">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50000000000003" customHeight="1" x14ac:dyDescent="0.4">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50000000000003" customHeight="1" x14ac:dyDescent="0.4">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50000000000003" customHeight="1" x14ac:dyDescent="0.4">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50000000000003" customHeight="1" x14ac:dyDescent="0.4">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50000000000003" customHeight="1" x14ac:dyDescent="0.4">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50000000000003" customHeight="1" x14ac:dyDescent="0.4">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50000000000003" customHeight="1" x14ac:dyDescent="0.4">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50000000000003" customHeight="1" x14ac:dyDescent="0.4">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50000000000003" customHeight="1" x14ac:dyDescent="0.4">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50000000000003" customHeight="1" x14ac:dyDescent="0.4">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50000000000003" customHeight="1" x14ac:dyDescent="0.4">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50000000000003" customHeight="1" x14ac:dyDescent="0.4">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50000000000003" customHeight="1" x14ac:dyDescent="0.4">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50000000000003" customHeight="1" x14ac:dyDescent="0.4">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50000000000003" customHeight="1" x14ac:dyDescent="0.4">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50000000000003" customHeight="1" x14ac:dyDescent="0.4">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50000000000003" customHeight="1" x14ac:dyDescent="0.4">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50000000000003" customHeight="1" x14ac:dyDescent="0.4">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50000000000003" customHeight="1" x14ac:dyDescent="0.4">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50000000000003" customHeight="1" x14ac:dyDescent="0.4">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50000000000003" customHeight="1" x14ac:dyDescent="0.4">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50000000000003" customHeight="1" x14ac:dyDescent="0.4">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50000000000003" customHeight="1" x14ac:dyDescent="0.4">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50000000000003" customHeight="1" x14ac:dyDescent="0.4">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50000000000003" customHeight="1" x14ac:dyDescent="0.4">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50000000000003" customHeight="1" thickBot="1" x14ac:dyDescent="0.4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tabSelected="1" view="pageBreakPreview" topLeftCell="A10" zoomScale="68" zoomScaleNormal="55" zoomScaleSheetLayoutView="68" workbookViewId="0">
      <selection activeCell="G28" sqref="G28:K28"/>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7</v>
      </c>
      <c r="V2" s="297"/>
      <c r="W2" s="40" t="s">
        <v>17</v>
      </c>
      <c r="X2" s="298">
        <f>IF(U2=0,"",YEAR(DATE(2018+U2,1,1)))</f>
        <v>2025</v>
      </c>
      <c r="Y2" s="298"/>
      <c r="Z2" s="42" t="s">
        <v>21</v>
      </c>
      <c r="AA2" s="42" t="s">
        <v>22</v>
      </c>
      <c r="AB2" s="297">
        <v>11</v>
      </c>
      <c r="AC2" s="297"/>
      <c r="AD2" s="42" t="s">
        <v>23</v>
      </c>
      <c r="AE2" s="42"/>
      <c r="AF2" s="42"/>
      <c r="AG2" s="42"/>
      <c r="AH2" s="42"/>
      <c r="AI2" s="42"/>
      <c r="AJ2" s="41"/>
      <c r="AK2" s="40" t="s">
        <v>18</v>
      </c>
      <c r="AL2" s="40" t="s">
        <v>17</v>
      </c>
      <c r="AM2" s="297" t="s">
        <v>180</v>
      </c>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7</v>
      </c>
      <c r="Q11" s="91">
        <f>WEEKDAY(DATE($X$2,$AB$2,2))</f>
        <v>1</v>
      </c>
      <c r="R11" s="91">
        <f>WEEKDAY(DATE($X$2,$AB$2,3))</f>
        <v>2</v>
      </c>
      <c r="S11" s="91">
        <f>WEEKDAY(DATE($X$2,$AB$2,4))</f>
        <v>3</v>
      </c>
      <c r="T11" s="91">
        <f>WEEKDAY(DATE($X$2,$AB$2,5))</f>
        <v>4</v>
      </c>
      <c r="U11" s="91">
        <f>WEEKDAY(DATE($X$2,$AB$2,6))</f>
        <v>5</v>
      </c>
      <c r="V11" s="92">
        <f>WEEKDAY(DATE($X$2,$AB$2,7))</f>
        <v>6</v>
      </c>
      <c r="W11" s="90">
        <f>WEEKDAY(DATE($X$2,$AB$2,8))</f>
        <v>7</v>
      </c>
      <c r="X11" s="91">
        <f>WEEKDAY(DATE($X$2,$AB$2,9))</f>
        <v>1</v>
      </c>
      <c r="Y11" s="91">
        <f>WEEKDAY(DATE($X$2,$AB$2,10))</f>
        <v>2</v>
      </c>
      <c r="Z11" s="91">
        <f>WEEKDAY(DATE($X$2,$AB$2,11))</f>
        <v>3</v>
      </c>
      <c r="AA11" s="91">
        <f>WEEKDAY(DATE($X$2,$AB$2,12))</f>
        <v>4</v>
      </c>
      <c r="AB11" s="91">
        <f>WEEKDAY(DATE($X$2,$AB$2,13))</f>
        <v>5</v>
      </c>
      <c r="AC11" s="92">
        <f>WEEKDAY(DATE($X$2,$AB$2,14))</f>
        <v>6</v>
      </c>
      <c r="AD11" s="90">
        <f>WEEKDAY(DATE($X$2,$AB$2,15))</f>
        <v>7</v>
      </c>
      <c r="AE11" s="91">
        <f>WEEKDAY(DATE($X$2,$AB$2,16))</f>
        <v>1</v>
      </c>
      <c r="AF11" s="91">
        <f>WEEKDAY(DATE($X$2,$AB$2,17))</f>
        <v>2</v>
      </c>
      <c r="AG11" s="91">
        <f>WEEKDAY(DATE($X$2,$AB$2,18))</f>
        <v>3</v>
      </c>
      <c r="AH11" s="91">
        <f>WEEKDAY(DATE($X$2,$AB$2,19))</f>
        <v>4</v>
      </c>
      <c r="AI11" s="91">
        <f>WEEKDAY(DATE($X$2,$AB$2,20))</f>
        <v>5</v>
      </c>
      <c r="AJ11" s="92">
        <f>WEEKDAY(DATE($X$2,$AB$2,21))</f>
        <v>6</v>
      </c>
      <c r="AK11" s="90">
        <f>WEEKDAY(DATE($X$2,$AB$2,22))</f>
        <v>7</v>
      </c>
      <c r="AL11" s="91">
        <f>WEEKDAY(DATE($X$2,$AB$2,23))</f>
        <v>1</v>
      </c>
      <c r="AM11" s="91">
        <f>WEEKDAY(DATE($X$2,$AB$2,24))</f>
        <v>2</v>
      </c>
      <c r="AN11" s="91">
        <f>WEEKDAY(DATE($X$2,$AB$2,25))</f>
        <v>3</v>
      </c>
      <c r="AO11" s="91">
        <f>WEEKDAY(DATE($X$2,$AB$2,26))</f>
        <v>4</v>
      </c>
      <c r="AP11" s="91">
        <f>WEEKDAY(DATE($X$2,$AB$2,27))</f>
        <v>5</v>
      </c>
      <c r="AQ11" s="92">
        <f>WEEKDAY(DATE($X$2,$AB$2,28))</f>
        <v>6</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土</v>
      </c>
      <c r="Q12" s="94" t="str">
        <f t="shared" ref="Q12:V12" si="0">IF(Q11=1,"日",IF(Q11=2,"月",IF(Q11=3,"火",IF(Q11=4,"水",IF(Q11=5,"木",IF(Q11=6,"金","土"))))))</f>
        <v>日</v>
      </c>
      <c r="R12" s="94" t="str">
        <f t="shared" si="0"/>
        <v>月</v>
      </c>
      <c r="S12" s="94" t="str">
        <f t="shared" si="0"/>
        <v>火</v>
      </c>
      <c r="T12" s="94" t="str">
        <f t="shared" si="0"/>
        <v>水</v>
      </c>
      <c r="U12" s="94" t="str">
        <f t="shared" si="0"/>
        <v>木</v>
      </c>
      <c r="V12" s="95" t="str">
        <f t="shared" si="0"/>
        <v>金</v>
      </c>
      <c r="W12" s="93" t="str">
        <f t="shared" ref="W12" si="1">IF(W11=1,"日",IF(W11=2,"月",IF(W11=3,"火",IF(W11=4,"水",IF(W11=5,"木",IF(W11=6,"金","土"))))))</f>
        <v>土</v>
      </c>
      <c r="X12" s="94" t="str">
        <f t="shared" ref="X12" si="2">IF(X11=1,"日",IF(X11=2,"月",IF(X11=3,"火",IF(X11=4,"水",IF(X11=5,"木",IF(X11=6,"金","土"))))))</f>
        <v>日</v>
      </c>
      <c r="Y12" s="94" t="str">
        <f t="shared" ref="Y12" si="3">IF(Y11=1,"日",IF(Y11=2,"月",IF(Y11=3,"火",IF(Y11=4,"水",IF(Y11=5,"木",IF(Y11=6,"金","土"))))))</f>
        <v>月</v>
      </c>
      <c r="Z12" s="94" t="str">
        <f t="shared" ref="Z12" si="4">IF(Z11=1,"日",IF(Z11=2,"月",IF(Z11=3,"火",IF(Z11=4,"水",IF(Z11=5,"木",IF(Z11=6,"金","土"))))))</f>
        <v>火</v>
      </c>
      <c r="AA12" s="94" t="str">
        <f t="shared" ref="AA12" si="5">IF(AA11=1,"日",IF(AA11=2,"月",IF(AA11=3,"火",IF(AA11=4,"水",IF(AA11=5,"木",IF(AA11=6,"金","土"))))))</f>
        <v>水</v>
      </c>
      <c r="AB12" s="94" t="str">
        <f t="shared" ref="AB12" si="6">IF(AB11=1,"日",IF(AB11=2,"月",IF(AB11=3,"火",IF(AB11=4,"水",IF(AB11=5,"木",IF(AB11=6,"金","土"))))))</f>
        <v>木</v>
      </c>
      <c r="AC12" s="95" t="str">
        <f t="shared" ref="AC12" si="7">IF(AC11=1,"日",IF(AC11=2,"月",IF(AC11=3,"火",IF(AC11=4,"水",IF(AC11=5,"木",IF(AC11=6,"金","土"))))))</f>
        <v>金</v>
      </c>
      <c r="AD12" s="93" t="str">
        <f t="shared" ref="AD12" si="8">IF(AD11=1,"日",IF(AD11=2,"月",IF(AD11=3,"火",IF(AD11=4,"水",IF(AD11=5,"木",IF(AD11=6,"金","土"))))))</f>
        <v>土</v>
      </c>
      <c r="AE12" s="94" t="str">
        <f t="shared" ref="AE12" si="9">IF(AE11=1,"日",IF(AE11=2,"月",IF(AE11=3,"火",IF(AE11=4,"水",IF(AE11=5,"木",IF(AE11=6,"金","土"))))))</f>
        <v>日</v>
      </c>
      <c r="AF12" s="94" t="str">
        <f t="shared" ref="AF12" si="10">IF(AF11=1,"日",IF(AF11=2,"月",IF(AF11=3,"火",IF(AF11=4,"水",IF(AF11=5,"木",IF(AF11=6,"金","土"))))))</f>
        <v>月</v>
      </c>
      <c r="AG12" s="94" t="str">
        <f t="shared" ref="AG12" si="11">IF(AG11=1,"日",IF(AG11=2,"月",IF(AG11=3,"火",IF(AG11=4,"水",IF(AG11=5,"木",IF(AG11=6,"金","土"))))))</f>
        <v>火</v>
      </c>
      <c r="AH12" s="94" t="str">
        <f t="shared" ref="AH12" si="12">IF(AH11=1,"日",IF(AH11=2,"月",IF(AH11=3,"火",IF(AH11=4,"水",IF(AH11=5,"木",IF(AH11=6,"金","土"))))))</f>
        <v>水</v>
      </c>
      <c r="AI12" s="94" t="str">
        <f t="shared" ref="AI12" si="13">IF(AI11=1,"日",IF(AI11=2,"月",IF(AI11=3,"火",IF(AI11=4,"水",IF(AI11=5,"木",IF(AI11=6,"金","土"))))))</f>
        <v>木</v>
      </c>
      <c r="AJ12" s="95" t="str">
        <f t="shared" ref="AJ12" si="14">IF(AJ11=1,"日",IF(AJ11=2,"月",IF(AJ11=3,"火",IF(AJ11=4,"水",IF(AJ11=5,"木",IF(AJ11=6,"金","土"))))))</f>
        <v>金</v>
      </c>
      <c r="AK12" s="93" t="str">
        <f t="shared" ref="AK12" si="15">IF(AK11=1,"日",IF(AK11=2,"月",IF(AK11=3,"火",IF(AK11=4,"水",IF(AK11=5,"木",IF(AK11=6,"金","土"))))))</f>
        <v>土</v>
      </c>
      <c r="AL12" s="94" t="str">
        <f t="shared" ref="AL12" si="16">IF(AL11=1,"日",IF(AL11=2,"月",IF(AL11=3,"火",IF(AL11=4,"水",IF(AL11=5,"木",IF(AL11=6,"金","土"))))))</f>
        <v>日</v>
      </c>
      <c r="AM12" s="94" t="str">
        <f t="shared" ref="AM12" si="17">IF(AM11=1,"日",IF(AM11=2,"月",IF(AM11=3,"火",IF(AM11=4,"水",IF(AM11=5,"木",IF(AM11=6,"金","土"))))))</f>
        <v>月</v>
      </c>
      <c r="AN12" s="94" t="str">
        <f t="shared" ref="AN12" si="18">IF(AN11=1,"日",IF(AN11=2,"月",IF(AN11=3,"火",IF(AN11=4,"水",IF(AN11=5,"木",IF(AN11=6,"金","土"))))))</f>
        <v>火</v>
      </c>
      <c r="AO12" s="94" t="str">
        <f t="shared" ref="AO12" si="19">IF(AO11=1,"日",IF(AO11=2,"月",IF(AO11=3,"火",IF(AO11=4,"水",IF(AO11=5,"木",IF(AO11=6,"金","土"))))))</f>
        <v>水</v>
      </c>
      <c r="AP12" s="94" t="str">
        <f t="shared" ref="AP12" si="20">IF(AP11=1,"日",IF(AP11=2,"月",IF(AP11=3,"火",IF(AP11=4,"水",IF(AP11=5,"木",IF(AP11=6,"金","土"))))))</f>
        <v>木</v>
      </c>
      <c r="AQ12" s="95" t="str">
        <f t="shared" ref="AQ12" si="21">IF(AQ11=1,"日",IF(AQ11=2,"月",IF(AQ11=3,"火",IF(AQ11=4,"水",IF(AQ11=5,"木",IF(AQ11=6,"金","土"))))))</f>
        <v>金</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t="s">
        <v>181</v>
      </c>
      <c r="D13" s="247"/>
      <c r="E13" s="248" t="s">
        <v>182</v>
      </c>
      <c r="F13" s="249"/>
      <c r="G13" s="250" t="s">
        <v>101</v>
      </c>
      <c r="H13" s="251"/>
      <c r="I13" s="251"/>
      <c r="J13" s="251"/>
      <c r="K13" s="252"/>
      <c r="L13" s="253" t="s">
        <v>183</v>
      </c>
      <c r="M13" s="254"/>
      <c r="N13" s="254"/>
      <c r="O13" s="255"/>
      <c r="P13" s="148">
        <v>4</v>
      </c>
      <c r="Q13" s="149"/>
      <c r="R13" s="149">
        <v>8</v>
      </c>
      <c r="S13" s="149">
        <v>8</v>
      </c>
      <c r="T13" s="149">
        <v>8</v>
      </c>
      <c r="U13" s="149">
        <v>8</v>
      </c>
      <c r="V13" s="150">
        <v>8</v>
      </c>
      <c r="W13" s="148">
        <v>4</v>
      </c>
      <c r="X13" s="149"/>
      <c r="Y13" s="149">
        <v>8</v>
      </c>
      <c r="Z13" s="149">
        <v>8</v>
      </c>
      <c r="AA13" s="149">
        <v>8</v>
      </c>
      <c r="AB13" s="149">
        <v>8</v>
      </c>
      <c r="AC13" s="150">
        <v>8</v>
      </c>
      <c r="AD13" s="148">
        <v>4</v>
      </c>
      <c r="AE13" s="149"/>
      <c r="AF13" s="149">
        <v>8</v>
      </c>
      <c r="AG13" s="149">
        <v>8</v>
      </c>
      <c r="AH13" s="149">
        <v>8</v>
      </c>
      <c r="AI13" s="149">
        <v>8</v>
      </c>
      <c r="AJ13" s="150">
        <v>8</v>
      </c>
      <c r="AK13" s="148">
        <v>4</v>
      </c>
      <c r="AL13" s="149"/>
      <c r="AM13" s="149">
        <v>8</v>
      </c>
      <c r="AN13" s="149">
        <v>8</v>
      </c>
      <c r="AO13" s="149">
        <v>8</v>
      </c>
      <c r="AP13" s="149">
        <v>8</v>
      </c>
      <c r="AQ13" s="150">
        <v>8</v>
      </c>
      <c r="AR13" s="148"/>
      <c r="AS13" s="149"/>
      <c r="AT13" s="150"/>
      <c r="AU13" s="256">
        <f>IF($AZ$3="４週",SUM(P13:AQ13),IF($AZ$3="暦月",SUM(P13:AT13),""))</f>
        <v>176</v>
      </c>
      <c r="AV13" s="257"/>
      <c r="AW13" s="258">
        <f t="shared" ref="AW13:AW30" si="22">IF($AZ$3="４週",AU13/4,IF($AZ$3="暦月",AU13/($AZ$6/7),""))</f>
        <v>44</v>
      </c>
      <c r="AX13" s="259"/>
      <c r="AY13" s="243"/>
      <c r="AZ13" s="244"/>
      <c r="BA13" s="244"/>
      <c r="BB13" s="244"/>
      <c r="BC13" s="244"/>
      <c r="BD13" s="245"/>
    </row>
    <row r="14" spans="1:57" ht="39.950000000000003" customHeight="1" x14ac:dyDescent="0.4">
      <c r="A14" s="72"/>
      <c r="B14" s="88">
        <f t="shared" ref="B14:B30" si="23">B13+1</f>
        <v>2</v>
      </c>
      <c r="C14" s="229" t="s">
        <v>43</v>
      </c>
      <c r="D14" s="230"/>
      <c r="E14" s="231" t="s">
        <v>184</v>
      </c>
      <c r="F14" s="232"/>
      <c r="G14" s="233" t="s">
        <v>3</v>
      </c>
      <c r="H14" s="234"/>
      <c r="I14" s="234"/>
      <c r="J14" s="234"/>
      <c r="K14" s="235"/>
      <c r="L14" s="236" t="s">
        <v>185</v>
      </c>
      <c r="M14" s="237"/>
      <c r="N14" s="237"/>
      <c r="O14" s="238"/>
      <c r="P14" s="151">
        <v>3</v>
      </c>
      <c r="Q14" s="152"/>
      <c r="R14" s="152">
        <v>3.5</v>
      </c>
      <c r="S14" s="152">
        <v>8.5</v>
      </c>
      <c r="T14" s="152">
        <v>10</v>
      </c>
      <c r="U14" s="152">
        <v>8.5</v>
      </c>
      <c r="V14" s="153">
        <v>9.5</v>
      </c>
      <c r="W14" s="151">
        <v>1.5</v>
      </c>
      <c r="X14" s="152">
        <v>4</v>
      </c>
      <c r="Y14" s="152">
        <v>10</v>
      </c>
      <c r="Z14" s="152">
        <v>8.5</v>
      </c>
      <c r="AA14" s="152">
        <v>9.5</v>
      </c>
      <c r="AB14" s="152">
        <v>8.5</v>
      </c>
      <c r="AC14" s="153">
        <v>10.5</v>
      </c>
      <c r="AD14" s="151">
        <v>1.5</v>
      </c>
      <c r="AE14" s="152"/>
      <c r="AF14" s="152">
        <v>10</v>
      </c>
      <c r="AG14" s="152">
        <v>8.5</v>
      </c>
      <c r="AH14" s="152">
        <v>10</v>
      </c>
      <c r="AI14" s="152">
        <v>8.5</v>
      </c>
      <c r="AJ14" s="153">
        <v>9.5</v>
      </c>
      <c r="AK14" s="151">
        <v>6.5</v>
      </c>
      <c r="AL14" s="152"/>
      <c r="AM14" s="152">
        <v>3</v>
      </c>
      <c r="AN14" s="152">
        <v>8.5</v>
      </c>
      <c r="AO14" s="152">
        <v>10</v>
      </c>
      <c r="AP14" s="152">
        <v>8.5</v>
      </c>
      <c r="AQ14" s="153">
        <v>10.5</v>
      </c>
      <c r="AR14" s="151"/>
      <c r="AS14" s="152"/>
      <c r="AT14" s="153"/>
      <c r="AU14" s="239">
        <f>IF($AZ$3="４週",SUM(P14:AQ14),IF($AZ$3="暦月",SUM(P14:AT14),""))</f>
        <v>190.5</v>
      </c>
      <c r="AV14" s="240"/>
      <c r="AW14" s="241">
        <f t="shared" si="22"/>
        <v>47.625</v>
      </c>
      <c r="AX14" s="242"/>
      <c r="AY14" s="209" t="s">
        <v>189</v>
      </c>
      <c r="AZ14" s="210"/>
      <c r="BA14" s="210"/>
      <c r="BB14" s="210"/>
      <c r="BC14" s="210"/>
      <c r="BD14" s="211"/>
    </row>
    <row r="15" spans="1:57" ht="39.950000000000003" customHeight="1" x14ac:dyDescent="0.4">
      <c r="A15" s="72"/>
      <c r="B15" s="88">
        <f t="shared" si="23"/>
        <v>3</v>
      </c>
      <c r="C15" s="229" t="s">
        <v>43</v>
      </c>
      <c r="D15" s="230"/>
      <c r="E15" s="231" t="s">
        <v>186</v>
      </c>
      <c r="F15" s="232"/>
      <c r="G15" s="233" t="s">
        <v>3</v>
      </c>
      <c r="H15" s="234"/>
      <c r="I15" s="234"/>
      <c r="J15" s="234"/>
      <c r="K15" s="235"/>
      <c r="L15" s="236" t="s">
        <v>187</v>
      </c>
      <c r="M15" s="237"/>
      <c r="N15" s="237"/>
      <c r="O15" s="238"/>
      <c r="P15" s="151">
        <v>8</v>
      </c>
      <c r="Q15" s="152">
        <v>0.5</v>
      </c>
      <c r="R15" s="152">
        <v>8</v>
      </c>
      <c r="S15" s="152">
        <v>4</v>
      </c>
      <c r="T15" s="152">
        <v>8</v>
      </c>
      <c r="U15" s="152">
        <v>2</v>
      </c>
      <c r="V15" s="153">
        <v>8</v>
      </c>
      <c r="W15" s="151">
        <v>3</v>
      </c>
      <c r="X15" s="152">
        <v>0.5</v>
      </c>
      <c r="Y15" s="152">
        <v>8</v>
      </c>
      <c r="Z15" s="152">
        <v>4</v>
      </c>
      <c r="AA15" s="152">
        <v>8</v>
      </c>
      <c r="AB15" s="152">
        <v>4</v>
      </c>
      <c r="AC15" s="153">
        <v>8</v>
      </c>
      <c r="AD15" s="151">
        <v>4</v>
      </c>
      <c r="AE15" s="152">
        <v>0.5</v>
      </c>
      <c r="AF15" s="152">
        <v>8</v>
      </c>
      <c r="AG15" s="152">
        <v>3</v>
      </c>
      <c r="AH15" s="152">
        <v>8</v>
      </c>
      <c r="AI15" s="152">
        <v>2</v>
      </c>
      <c r="AJ15" s="153">
        <v>8</v>
      </c>
      <c r="AK15" s="151">
        <v>3</v>
      </c>
      <c r="AL15" s="152">
        <v>3.5</v>
      </c>
      <c r="AM15" s="152">
        <v>8</v>
      </c>
      <c r="AN15" s="152">
        <v>5</v>
      </c>
      <c r="AO15" s="152">
        <v>8</v>
      </c>
      <c r="AP15" s="152">
        <v>2</v>
      </c>
      <c r="AQ15" s="153">
        <v>8</v>
      </c>
      <c r="AR15" s="151"/>
      <c r="AS15" s="152"/>
      <c r="AT15" s="153"/>
      <c r="AU15" s="239">
        <f>IF($AZ$3="４週",SUM(P15:AQ15),IF($AZ$3="暦月",SUM(P15:AT15),""))</f>
        <v>145</v>
      </c>
      <c r="AV15" s="240"/>
      <c r="AW15" s="241">
        <f t="shared" si="22"/>
        <v>36.25</v>
      </c>
      <c r="AX15" s="242"/>
      <c r="AY15" s="209" t="s">
        <v>189</v>
      </c>
      <c r="AZ15" s="210"/>
      <c r="BA15" s="210"/>
      <c r="BB15" s="210"/>
      <c r="BC15" s="210"/>
      <c r="BD15" s="211"/>
    </row>
    <row r="16" spans="1:57" ht="39.950000000000003" customHeight="1" x14ac:dyDescent="0.4">
      <c r="A16" s="72"/>
      <c r="B16" s="88">
        <f t="shared" si="23"/>
        <v>4</v>
      </c>
      <c r="C16" s="229" t="s">
        <v>43</v>
      </c>
      <c r="D16" s="230"/>
      <c r="E16" s="231" t="s">
        <v>186</v>
      </c>
      <c r="F16" s="232"/>
      <c r="G16" s="233" t="s">
        <v>3</v>
      </c>
      <c r="H16" s="234"/>
      <c r="I16" s="234"/>
      <c r="J16" s="234"/>
      <c r="K16" s="235"/>
      <c r="L16" s="236" t="s">
        <v>188</v>
      </c>
      <c r="M16" s="237"/>
      <c r="N16" s="237"/>
      <c r="O16" s="238"/>
      <c r="P16" s="151">
        <v>2.5</v>
      </c>
      <c r="Q16" s="152"/>
      <c r="R16" s="152">
        <v>3</v>
      </c>
      <c r="S16" s="152">
        <v>2.9</v>
      </c>
      <c r="T16" s="152">
        <v>5.3</v>
      </c>
      <c r="U16" s="152">
        <v>3.8</v>
      </c>
      <c r="V16" s="153">
        <v>5</v>
      </c>
      <c r="W16" s="151">
        <v>2.5</v>
      </c>
      <c r="X16" s="152"/>
      <c r="Y16" s="152">
        <v>5</v>
      </c>
      <c r="Z16" s="152">
        <v>2.9</v>
      </c>
      <c r="AA16" s="152">
        <v>5.0999999999999996</v>
      </c>
      <c r="AB16" s="152">
        <v>3.5</v>
      </c>
      <c r="AC16" s="153">
        <v>5.9</v>
      </c>
      <c r="AD16" s="151">
        <v>2.5</v>
      </c>
      <c r="AE16" s="152"/>
      <c r="AF16" s="152">
        <v>4</v>
      </c>
      <c r="AG16" s="152">
        <v>1.9</v>
      </c>
      <c r="AH16" s="152">
        <v>5.0999999999999996</v>
      </c>
      <c r="AI16" s="152">
        <v>3.5</v>
      </c>
      <c r="AJ16" s="153">
        <v>5</v>
      </c>
      <c r="AK16" s="151">
        <v>2.5</v>
      </c>
      <c r="AL16" s="152"/>
      <c r="AM16" s="152">
        <v>4</v>
      </c>
      <c r="AN16" s="152">
        <v>2.9</v>
      </c>
      <c r="AO16" s="152">
        <v>4.0999999999999996</v>
      </c>
      <c r="AP16" s="152">
        <v>3.5</v>
      </c>
      <c r="AQ16" s="153">
        <v>4.5</v>
      </c>
      <c r="AR16" s="151"/>
      <c r="AS16" s="152"/>
      <c r="AT16" s="153"/>
      <c r="AU16" s="239">
        <f>IF($AZ$3="４週",SUM(P16:AQ16),IF($AZ$3="暦月",SUM(P16:AT16),""))</f>
        <v>90.9</v>
      </c>
      <c r="AV16" s="240"/>
      <c r="AW16" s="241">
        <f t="shared" si="22"/>
        <v>22.725000000000001</v>
      </c>
      <c r="AX16" s="242"/>
      <c r="AY16" s="209" t="s">
        <v>189</v>
      </c>
      <c r="AZ16" s="210"/>
      <c r="BA16" s="210"/>
      <c r="BB16" s="210"/>
      <c r="BC16" s="210"/>
      <c r="BD16" s="211"/>
    </row>
    <row r="17" spans="1:56" ht="39.950000000000003" customHeight="1" x14ac:dyDescent="0.4">
      <c r="A17" s="72"/>
      <c r="B17" s="88">
        <f t="shared" si="23"/>
        <v>5</v>
      </c>
      <c r="C17" s="229" t="s">
        <v>42</v>
      </c>
      <c r="D17" s="230"/>
      <c r="E17" s="231" t="s">
        <v>100</v>
      </c>
      <c r="F17" s="232"/>
      <c r="G17" s="233" t="s">
        <v>116</v>
      </c>
      <c r="H17" s="234"/>
      <c r="I17" s="234"/>
      <c r="J17" s="234"/>
      <c r="K17" s="235"/>
      <c r="L17" s="236" t="s">
        <v>190</v>
      </c>
      <c r="M17" s="237"/>
      <c r="N17" s="237"/>
      <c r="O17" s="238"/>
      <c r="P17" s="151">
        <v>3</v>
      </c>
      <c r="Q17" s="152">
        <v>2</v>
      </c>
      <c r="R17" s="152">
        <v>2.5</v>
      </c>
      <c r="S17" s="152">
        <v>10</v>
      </c>
      <c r="T17" s="152">
        <v>8.8000000000000007</v>
      </c>
      <c r="U17" s="152">
        <v>9.5</v>
      </c>
      <c r="V17" s="153">
        <v>8.8000000000000007</v>
      </c>
      <c r="W17" s="151">
        <v>2</v>
      </c>
      <c r="X17" s="152">
        <v>1.5</v>
      </c>
      <c r="Y17" s="152">
        <v>8</v>
      </c>
      <c r="Z17" s="152">
        <v>10</v>
      </c>
      <c r="AA17" s="152">
        <v>8</v>
      </c>
      <c r="AB17" s="152">
        <v>9.5</v>
      </c>
      <c r="AC17" s="153">
        <v>8.5</v>
      </c>
      <c r="AD17" s="151">
        <v>2</v>
      </c>
      <c r="AE17" s="152">
        <v>1.5</v>
      </c>
      <c r="AF17" s="152">
        <v>8</v>
      </c>
      <c r="AG17" s="152">
        <v>9.5</v>
      </c>
      <c r="AH17" s="152">
        <v>8.8000000000000007</v>
      </c>
      <c r="AI17" s="152">
        <v>8</v>
      </c>
      <c r="AJ17" s="153">
        <v>8.8000000000000007</v>
      </c>
      <c r="AK17" s="151">
        <v>1</v>
      </c>
      <c r="AL17" s="152">
        <v>1.5</v>
      </c>
      <c r="AM17" s="152">
        <v>5</v>
      </c>
      <c r="AN17" s="152">
        <v>11.5</v>
      </c>
      <c r="AO17" s="152">
        <v>8.8000000000000007</v>
      </c>
      <c r="AP17" s="152">
        <v>8</v>
      </c>
      <c r="AQ17" s="153">
        <v>8</v>
      </c>
      <c r="AR17" s="151"/>
      <c r="AS17" s="152"/>
      <c r="AT17" s="153"/>
      <c r="AU17" s="239">
        <f t="shared" ref="AU17:AU30" si="24">IF($AZ$3="４週",SUM(P17:AQ17),IF($AZ$3="暦月",SUM(P17:AT17),""))</f>
        <v>182.5</v>
      </c>
      <c r="AV17" s="240"/>
      <c r="AW17" s="241">
        <f t="shared" si="22"/>
        <v>45.625</v>
      </c>
      <c r="AX17" s="242"/>
      <c r="AY17" s="209"/>
      <c r="AZ17" s="210"/>
      <c r="BA17" s="210"/>
      <c r="BB17" s="210"/>
      <c r="BC17" s="210"/>
      <c r="BD17" s="211"/>
    </row>
    <row r="18" spans="1:56" ht="39.950000000000003" customHeight="1" x14ac:dyDescent="0.4">
      <c r="A18" s="72"/>
      <c r="B18" s="88">
        <f t="shared" si="23"/>
        <v>6</v>
      </c>
      <c r="C18" s="229" t="s">
        <v>42</v>
      </c>
      <c r="D18" s="230"/>
      <c r="E18" s="231" t="s">
        <v>103</v>
      </c>
      <c r="F18" s="232"/>
      <c r="G18" s="233" t="s">
        <v>44</v>
      </c>
      <c r="H18" s="234"/>
      <c r="I18" s="234"/>
      <c r="J18" s="234"/>
      <c r="K18" s="235"/>
      <c r="L18" s="236" t="s">
        <v>191</v>
      </c>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50000000000003" customHeight="1" x14ac:dyDescent="0.4">
      <c r="A19" s="72"/>
      <c r="B19" s="88">
        <f t="shared" si="23"/>
        <v>7</v>
      </c>
      <c r="C19" s="229" t="s">
        <v>42</v>
      </c>
      <c r="D19" s="230"/>
      <c r="E19" s="231" t="s">
        <v>103</v>
      </c>
      <c r="F19" s="232"/>
      <c r="G19" s="233" t="s">
        <v>45</v>
      </c>
      <c r="H19" s="234"/>
      <c r="I19" s="234"/>
      <c r="J19" s="234"/>
      <c r="K19" s="235"/>
      <c r="L19" s="236" t="s">
        <v>192</v>
      </c>
      <c r="M19" s="237"/>
      <c r="N19" s="237"/>
      <c r="O19" s="238"/>
      <c r="P19" s="151"/>
      <c r="Q19" s="152"/>
      <c r="R19" s="152">
        <v>1</v>
      </c>
      <c r="S19" s="152">
        <v>2.5</v>
      </c>
      <c r="T19" s="152">
        <v>2</v>
      </c>
      <c r="U19" s="152">
        <v>1.7</v>
      </c>
      <c r="V19" s="153">
        <v>2.8</v>
      </c>
      <c r="W19" s="151"/>
      <c r="X19" s="152"/>
      <c r="Y19" s="152"/>
      <c r="Z19" s="152">
        <v>2.5</v>
      </c>
      <c r="AA19" s="152">
        <v>2</v>
      </c>
      <c r="AB19" s="152">
        <v>2.2000000000000002</v>
      </c>
      <c r="AC19" s="153">
        <v>2.8</v>
      </c>
      <c r="AD19" s="151"/>
      <c r="AE19" s="152"/>
      <c r="AF19" s="152">
        <v>1.8</v>
      </c>
      <c r="AG19" s="152">
        <v>2.5</v>
      </c>
      <c r="AH19" s="152">
        <v>1</v>
      </c>
      <c r="AI19" s="152">
        <v>1.7</v>
      </c>
      <c r="AJ19" s="153">
        <v>2.8</v>
      </c>
      <c r="AK19" s="151"/>
      <c r="AL19" s="152"/>
      <c r="AM19" s="152">
        <v>1</v>
      </c>
      <c r="AN19" s="152">
        <v>2.5</v>
      </c>
      <c r="AO19" s="152"/>
      <c r="AP19" s="152">
        <v>2.7</v>
      </c>
      <c r="AQ19" s="153">
        <v>2.8</v>
      </c>
      <c r="AR19" s="151"/>
      <c r="AS19" s="152"/>
      <c r="AT19" s="153"/>
      <c r="AU19" s="239">
        <f>IF($AZ$3="４週",SUM(P19:AQ19),IF($AZ$3="暦月",SUM(P19:AT19),""))</f>
        <v>38.299999999999997</v>
      </c>
      <c r="AV19" s="240"/>
      <c r="AW19" s="241">
        <f t="shared" si="22"/>
        <v>9.5749999999999993</v>
      </c>
      <c r="AX19" s="242"/>
      <c r="AY19" s="209"/>
      <c r="AZ19" s="210"/>
      <c r="BA19" s="210"/>
      <c r="BB19" s="210"/>
      <c r="BC19" s="210"/>
      <c r="BD19" s="211"/>
    </row>
    <row r="20" spans="1:56" ht="39.950000000000003" customHeight="1" x14ac:dyDescent="0.4">
      <c r="A20" s="72"/>
      <c r="B20" s="88">
        <f t="shared" si="23"/>
        <v>8</v>
      </c>
      <c r="C20" s="229" t="s">
        <v>42</v>
      </c>
      <c r="D20" s="230"/>
      <c r="E20" s="231" t="s">
        <v>103</v>
      </c>
      <c r="F20" s="232"/>
      <c r="G20" s="233" t="s">
        <v>44</v>
      </c>
      <c r="H20" s="234"/>
      <c r="I20" s="234"/>
      <c r="J20" s="234"/>
      <c r="K20" s="235"/>
      <c r="L20" s="236" t="s">
        <v>193</v>
      </c>
      <c r="M20" s="237"/>
      <c r="N20" s="237"/>
      <c r="O20" s="238"/>
      <c r="P20" s="151"/>
      <c r="Q20" s="152"/>
      <c r="R20" s="152"/>
      <c r="S20" s="152"/>
      <c r="T20" s="152">
        <v>1.5</v>
      </c>
      <c r="U20" s="152"/>
      <c r="V20" s="153">
        <v>1.5</v>
      </c>
      <c r="W20" s="151"/>
      <c r="X20" s="152"/>
      <c r="Y20" s="152"/>
      <c r="Z20" s="152"/>
      <c r="AA20" s="152">
        <v>1.5</v>
      </c>
      <c r="AB20" s="152"/>
      <c r="AC20" s="153">
        <v>1.5</v>
      </c>
      <c r="AD20" s="151"/>
      <c r="AE20" s="152"/>
      <c r="AF20" s="152"/>
      <c r="AG20" s="152"/>
      <c r="AH20" s="152">
        <v>1.5</v>
      </c>
      <c r="AI20" s="152"/>
      <c r="AJ20" s="153">
        <v>1.5</v>
      </c>
      <c r="AK20" s="151"/>
      <c r="AL20" s="152"/>
      <c r="AM20" s="152"/>
      <c r="AN20" s="152"/>
      <c r="AO20" s="152">
        <v>1.5</v>
      </c>
      <c r="AP20" s="152"/>
      <c r="AQ20" s="153">
        <v>1.5</v>
      </c>
      <c r="AR20" s="151"/>
      <c r="AS20" s="152"/>
      <c r="AT20" s="153"/>
      <c r="AU20" s="239">
        <f t="shared" si="24"/>
        <v>12</v>
      </c>
      <c r="AV20" s="240"/>
      <c r="AW20" s="241">
        <f t="shared" si="22"/>
        <v>3</v>
      </c>
      <c r="AX20" s="242"/>
      <c r="AY20" s="209"/>
      <c r="AZ20" s="210"/>
      <c r="BA20" s="210"/>
      <c r="BB20" s="210"/>
      <c r="BC20" s="210"/>
      <c r="BD20" s="211"/>
    </row>
    <row r="21" spans="1:56" ht="39.950000000000003" customHeight="1" x14ac:dyDescent="0.4">
      <c r="A21" s="72"/>
      <c r="B21" s="88">
        <f t="shared" si="23"/>
        <v>9</v>
      </c>
      <c r="C21" s="229" t="s">
        <v>42</v>
      </c>
      <c r="D21" s="230"/>
      <c r="E21" s="231" t="s">
        <v>103</v>
      </c>
      <c r="F21" s="232"/>
      <c r="G21" s="233" t="s">
        <v>48</v>
      </c>
      <c r="H21" s="234"/>
      <c r="I21" s="234"/>
      <c r="J21" s="234"/>
      <c r="K21" s="235"/>
      <c r="L21" s="236" t="s">
        <v>194</v>
      </c>
      <c r="M21" s="237"/>
      <c r="N21" s="237"/>
      <c r="O21" s="238"/>
      <c r="P21" s="151"/>
      <c r="Q21" s="152"/>
      <c r="R21" s="152"/>
      <c r="S21" s="152"/>
      <c r="T21" s="152"/>
      <c r="U21" s="152">
        <v>2.2999999999999998</v>
      </c>
      <c r="V21" s="153"/>
      <c r="W21" s="151"/>
      <c r="X21" s="152"/>
      <c r="Y21" s="152">
        <v>4</v>
      </c>
      <c r="Z21" s="152"/>
      <c r="AA21" s="152"/>
      <c r="AB21" s="152">
        <v>0.8</v>
      </c>
      <c r="AC21" s="153"/>
      <c r="AD21" s="151"/>
      <c r="AE21" s="152"/>
      <c r="AF21" s="152"/>
      <c r="AG21" s="152"/>
      <c r="AH21" s="152"/>
      <c r="AI21" s="152">
        <v>2.2999999999999998</v>
      </c>
      <c r="AJ21" s="153"/>
      <c r="AK21" s="151"/>
      <c r="AL21" s="152"/>
      <c r="AM21" s="152"/>
      <c r="AN21" s="152"/>
      <c r="AO21" s="152">
        <v>2.2999999999999998</v>
      </c>
      <c r="AP21" s="152"/>
      <c r="AQ21" s="153"/>
      <c r="AR21" s="151"/>
      <c r="AS21" s="152"/>
      <c r="AT21" s="153"/>
      <c r="AU21" s="239">
        <f t="shared" si="24"/>
        <v>11.7</v>
      </c>
      <c r="AV21" s="240"/>
      <c r="AW21" s="241">
        <f t="shared" si="22"/>
        <v>2.9249999999999998</v>
      </c>
      <c r="AX21" s="242"/>
      <c r="AY21" s="209"/>
      <c r="AZ21" s="210"/>
      <c r="BA21" s="210"/>
      <c r="BB21" s="210"/>
      <c r="BC21" s="210"/>
      <c r="BD21" s="211"/>
    </row>
    <row r="22" spans="1:56" ht="39.950000000000003" customHeight="1" x14ac:dyDescent="0.4">
      <c r="A22" s="72"/>
      <c r="B22" s="88">
        <f t="shared" si="23"/>
        <v>10</v>
      </c>
      <c r="C22" s="229" t="s">
        <v>42</v>
      </c>
      <c r="D22" s="230"/>
      <c r="E22" s="231" t="s">
        <v>103</v>
      </c>
      <c r="F22" s="232"/>
      <c r="G22" s="233" t="s">
        <v>48</v>
      </c>
      <c r="H22" s="234"/>
      <c r="I22" s="234"/>
      <c r="J22" s="234"/>
      <c r="K22" s="235"/>
      <c r="L22" s="236" t="s">
        <v>195</v>
      </c>
      <c r="M22" s="237"/>
      <c r="N22" s="237"/>
      <c r="O22" s="238"/>
      <c r="P22" s="151"/>
      <c r="Q22" s="152">
        <v>1.5</v>
      </c>
      <c r="R22" s="152">
        <v>2</v>
      </c>
      <c r="S22" s="152">
        <v>1</v>
      </c>
      <c r="T22" s="152">
        <v>1</v>
      </c>
      <c r="U22" s="152">
        <v>2.5</v>
      </c>
      <c r="V22" s="153">
        <v>1</v>
      </c>
      <c r="W22" s="151">
        <v>1</v>
      </c>
      <c r="X22" s="152">
        <v>1.5</v>
      </c>
      <c r="Y22" s="152">
        <v>2</v>
      </c>
      <c r="Z22" s="152">
        <v>1</v>
      </c>
      <c r="AA22" s="152">
        <v>1</v>
      </c>
      <c r="AB22" s="152">
        <v>2.5</v>
      </c>
      <c r="AC22" s="153">
        <v>1</v>
      </c>
      <c r="AD22" s="151">
        <v>1</v>
      </c>
      <c r="AE22" s="152">
        <v>1.5</v>
      </c>
      <c r="AF22" s="152">
        <v>2</v>
      </c>
      <c r="AG22" s="152">
        <v>1</v>
      </c>
      <c r="AH22" s="152">
        <v>1</v>
      </c>
      <c r="AI22" s="152">
        <v>2.5</v>
      </c>
      <c r="AJ22" s="153">
        <v>1</v>
      </c>
      <c r="AK22" s="151">
        <v>1</v>
      </c>
      <c r="AL22" s="152">
        <v>1.5</v>
      </c>
      <c r="AM22" s="152">
        <v>1</v>
      </c>
      <c r="AN22" s="152">
        <v>1</v>
      </c>
      <c r="AO22" s="152">
        <v>1</v>
      </c>
      <c r="AP22" s="152">
        <v>2.5</v>
      </c>
      <c r="AQ22" s="153">
        <v>1</v>
      </c>
      <c r="AR22" s="151"/>
      <c r="AS22" s="152"/>
      <c r="AT22" s="153"/>
      <c r="AU22" s="239">
        <f t="shared" si="24"/>
        <v>38</v>
      </c>
      <c r="AV22" s="240"/>
      <c r="AW22" s="241">
        <f t="shared" si="22"/>
        <v>9.5</v>
      </c>
      <c r="AX22" s="242"/>
      <c r="AY22" s="209"/>
      <c r="AZ22" s="210"/>
      <c r="BA22" s="210"/>
      <c r="BB22" s="210"/>
      <c r="BC22" s="210"/>
      <c r="BD22" s="211"/>
    </row>
    <row r="23" spans="1:56" ht="39.950000000000003" customHeight="1" x14ac:dyDescent="0.4">
      <c r="A23" s="72"/>
      <c r="B23" s="88">
        <f t="shared" si="23"/>
        <v>11</v>
      </c>
      <c r="C23" s="229" t="s">
        <v>42</v>
      </c>
      <c r="D23" s="230"/>
      <c r="E23" s="231" t="s">
        <v>103</v>
      </c>
      <c r="F23" s="232"/>
      <c r="G23" s="233" t="s">
        <v>48</v>
      </c>
      <c r="H23" s="234"/>
      <c r="I23" s="234"/>
      <c r="J23" s="234"/>
      <c r="K23" s="235"/>
      <c r="L23" s="236" t="s">
        <v>196</v>
      </c>
      <c r="M23" s="237"/>
      <c r="N23" s="237"/>
      <c r="O23" s="238"/>
      <c r="P23" s="151"/>
      <c r="Q23" s="152">
        <v>1</v>
      </c>
      <c r="R23" s="152"/>
      <c r="S23" s="152"/>
      <c r="T23" s="152"/>
      <c r="U23" s="152"/>
      <c r="V23" s="153"/>
      <c r="W23" s="151"/>
      <c r="X23" s="152">
        <v>1</v>
      </c>
      <c r="Y23" s="152"/>
      <c r="Z23" s="152"/>
      <c r="AA23" s="152"/>
      <c r="AB23" s="152"/>
      <c r="AC23" s="153"/>
      <c r="AD23" s="151"/>
      <c r="AE23" s="152">
        <v>1</v>
      </c>
      <c r="AF23" s="152"/>
      <c r="AG23" s="152"/>
      <c r="AH23" s="152"/>
      <c r="AI23" s="152"/>
      <c r="AJ23" s="153"/>
      <c r="AK23" s="151"/>
      <c r="AL23" s="152">
        <v>1</v>
      </c>
      <c r="AM23" s="152"/>
      <c r="AN23" s="152"/>
      <c r="AO23" s="152"/>
      <c r="AP23" s="152"/>
      <c r="AQ23" s="153"/>
      <c r="AR23" s="151"/>
      <c r="AS23" s="152"/>
      <c r="AT23" s="153"/>
      <c r="AU23" s="239">
        <f t="shared" si="24"/>
        <v>4</v>
      </c>
      <c r="AV23" s="240"/>
      <c r="AW23" s="241">
        <f t="shared" si="22"/>
        <v>1</v>
      </c>
      <c r="AX23" s="242"/>
      <c r="AY23" s="209"/>
      <c r="AZ23" s="210"/>
      <c r="BA23" s="210"/>
      <c r="BB23" s="210"/>
      <c r="BC23" s="210"/>
      <c r="BD23" s="211"/>
    </row>
    <row r="24" spans="1:56" ht="39.950000000000003" customHeight="1" x14ac:dyDescent="0.4">
      <c r="A24" s="72"/>
      <c r="B24" s="88">
        <f t="shared" si="23"/>
        <v>12</v>
      </c>
      <c r="C24" s="229" t="s">
        <v>42</v>
      </c>
      <c r="D24" s="230"/>
      <c r="E24" s="231" t="s">
        <v>103</v>
      </c>
      <c r="F24" s="232"/>
      <c r="G24" s="233" t="s">
        <v>3</v>
      </c>
      <c r="H24" s="234"/>
      <c r="I24" s="234"/>
      <c r="J24" s="234"/>
      <c r="K24" s="235"/>
      <c r="L24" s="236" t="s">
        <v>197</v>
      </c>
      <c r="M24" s="237"/>
      <c r="N24" s="237"/>
      <c r="O24" s="238"/>
      <c r="P24" s="151"/>
      <c r="Q24" s="152"/>
      <c r="R24" s="152"/>
      <c r="S24" s="152">
        <v>2</v>
      </c>
      <c r="T24" s="152">
        <v>2.7</v>
      </c>
      <c r="U24" s="152">
        <v>2.8</v>
      </c>
      <c r="V24" s="153">
        <v>2.4</v>
      </c>
      <c r="W24" s="151"/>
      <c r="X24" s="152"/>
      <c r="Y24" s="152">
        <v>2.2999999999999998</v>
      </c>
      <c r="Z24" s="152">
        <v>4.5</v>
      </c>
      <c r="AA24" s="152">
        <v>1.5</v>
      </c>
      <c r="AB24" s="152">
        <v>1.8</v>
      </c>
      <c r="AC24" s="153">
        <v>3.5</v>
      </c>
      <c r="AD24" s="151"/>
      <c r="AE24" s="152"/>
      <c r="AF24" s="152">
        <v>2.8</v>
      </c>
      <c r="AG24" s="152">
        <v>3</v>
      </c>
      <c r="AH24" s="152">
        <v>1.7</v>
      </c>
      <c r="AI24" s="152">
        <v>1.8</v>
      </c>
      <c r="AJ24" s="153">
        <v>4</v>
      </c>
      <c r="AK24" s="151"/>
      <c r="AL24" s="152"/>
      <c r="AM24" s="152">
        <v>1.4</v>
      </c>
      <c r="AN24" s="152">
        <v>2</v>
      </c>
      <c r="AO24" s="152">
        <v>1</v>
      </c>
      <c r="AP24" s="152">
        <v>1.8</v>
      </c>
      <c r="AQ24" s="153">
        <v>1.9</v>
      </c>
      <c r="AR24" s="151"/>
      <c r="AS24" s="152"/>
      <c r="AT24" s="153"/>
      <c r="AU24" s="239">
        <f t="shared" si="24"/>
        <v>44.899999999999991</v>
      </c>
      <c r="AV24" s="240"/>
      <c r="AW24" s="241">
        <f t="shared" si="22"/>
        <v>11.224999999999998</v>
      </c>
      <c r="AX24" s="242"/>
      <c r="AY24" s="209"/>
      <c r="AZ24" s="210"/>
      <c r="BA24" s="210"/>
      <c r="BB24" s="210"/>
      <c r="BC24" s="210"/>
      <c r="BD24" s="211"/>
    </row>
    <row r="25" spans="1:56" ht="39.950000000000003" customHeight="1" x14ac:dyDescent="0.4">
      <c r="A25" s="72"/>
      <c r="B25" s="88">
        <f t="shared" si="23"/>
        <v>13</v>
      </c>
      <c r="C25" s="229" t="s">
        <v>42</v>
      </c>
      <c r="D25" s="230"/>
      <c r="E25" s="231" t="s">
        <v>103</v>
      </c>
      <c r="F25" s="232"/>
      <c r="G25" s="233" t="s">
        <v>3</v>
      </c>
      <c r="H25" s="234"/>
      <c r="I25" s="234"/>
      <c r="J25" s="234"/>
      <c r="K25" s="235"/>
      <c r="L25" s="236" t="s">
        <v>198</v>
      </c>
      <c r="M25" s="237"/>
      <c r="N25" s="237"/>
      <c r="O25" s="238"/>
      <c r="P25" s="151"/>
      <c r="Q25" s="152"/>
      <c r="R25" s="152">
        <v>0.8</v>
      </c>
      <c r="S25" s="152">
        <v>2.2999999999999998</v>
      </c>
      <c r="T25" s="152">
        <v>1.4</v>
      </c>
      <c r="U25" s="152">
        <v>2.2999999999999998</v>
      </c>
      <c r="V25" s="153">
        <v>0.9</v>
      </c>
      <c r="W25" s="151"/>
      <c r="X25" s="152"/>
      <c r="Y25" s="152">
        <v>0.8</v>
      </c>
      <c r="Z25" s="152">
        <v>2.2999999999999998</v>
      </c>
      <c r="AA25" s="152">
        <v>1.4</v>
      </c>
      <c r="AB25" s="152">
        <v>0.8</v>
      </c>
      <c r="AC25" s="153">
        <v>0.9</v>
      </c>
      <c r="AD25" s="151"/>
      <c r="AE25" s="152"/>
      <c r="AF25" s="152">
        <v>0.8</v>
      </c>
      <c r="AG25" s="152">
        <v>2.2999999999999998</v>
      </c>
      <c r="AH25" s="152">
        <v>2.4</v>
      </c>
      <c r="AI25" s="152">
        <v>0.8</v>
      </c>
      <c r="AJ25" s="153"/>
      <c r="AK25" s="151"/>
      <c r="AL25" s="152"/>
      <c r="AM25" s="152">
        <v>0.8</v>
      </c>
      <c r="AN25" s="152">
        <v>1.8</v>
      </c>
      <c r="AO25" s="152">
        <v>2.4</v>
      </c>
      <c r="AP25" s="152">
        <v>0.8</v>
      </c>
      <c r="AQ25" s="153">
        <v>0.9</v>
      </c>
      <c r="AR25" s="151"/>
      <c r="AS25" s="152"/>
      <c r="AT25" s="153"/>
      <c r="AU25" s="239">
        <f t="shared" si="24"/>
        <v>26.900000000000002</v>
      </c>
      <c r="AV25" s="240"/>
      <c r="AW25" s="241">
        <f t="shared" si="22"/>
        <v>6.7250000000000005</v>
      </c>
      <c r="AX25" s="242"/>
      <c r="AY25" s="209"/>
      <c r="AZ25" s="210"/>
      <c r="BA25" s="210"/>
      <c r="BB25" s="210"/>
      <c r="BC25" s="210"/>
      <c r="BD25" s="211"/>
    </row>
    <row r="26" spans="1:56" ht="39.950000000000003" customHeight="1" x14ac:dyDescent="0.4">
      <c r="A26" s="72"/>
      <c r="B26" s="88">
        <f t="shared" si="23"/>
        <v>14</v>
      </c>
      <c r="C26" s="229" t="s">
        <v>42</v>
      </c>
      <c r="D26" s="230"/>
      <c r="E26" s="231" t="s">
        <v>103</v>
      </c>
      <c r="F26" s="232"/>
      <c r="G26" s="233" t="s">
        <v>48</v>
      </c>
      <c r="H26" s="234"/>
      <c r="I26" s="234"/>
      <c r="J26" s="234"/>
      <c r="K26" s="235"/>
      <c r="L26" s="236" t="s">
        <v>199</v>
      </c>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50000000000003" customHeight="1" x14ac:dyDescent="0.4">
      <c r="A27" s="72"/>
      <c r="B27" s="88">
        <f t="shared" si="23"/>
        <v>15</v>
      </c>
      <c r="C27" s="229" t="s">
        <v>42</v>
      </c>
      <c r="D27" s="230"/>
      <c r="E27" s="231" t="s">
        <v>103</v>
      </c>
      <c r="F27" s="232"/>
      <c r="G27" s="233" t="s">
        <v>3</v>
      </c>
      <c r="H27" s="234"/>
      <c r="I27" s="234"/>
      <c r="J27" s="234"/>
      <c r="K27" s="235"/>
      <c r="L27" s="236" t="s">
        <v>200</v>
      </c>
      <c r="M27" s="237"/>
      <c r="N27" s="237"/>
      <c r="O27" s="238"/>
      <c r="P27" s="151">
        <v>1.8</v>
      </c>
      <c r="Q27" s="152">
        <v>4.4000000000000004</v>
      </c>
      <c r="R27" s="152">
        <v>1.8</v>
      </c>
      <c r="S27" s="152">
        <v>0.3</v>
      </c>
      <c r="T27" s="152">
        <v>1.3</v>
      </c>
      <c r="U27" s="152"/>
      <c r="V27" s="153">
        <v>0.5</v>
      </c>
      <c r="W27" s="151">
        <v>1.8</v>
      </c>
      <c r="X27" s="152">
        <v>4.4000000000000004</v>
      </c>
      <c r="Y27" s="152"/>
      <c r="Z27" s="152">
        <v>0.3</v>
      </c>
      <c r="AA27" s="152">
        <v>1.3</v>
      </c>
      <c r="AB27" s="152">
        <v>1.8</v>
      </c>
      <c r="AC27" s="153">
        <v>1.1000000000000001</v>
      </c>
      <c r="AD27" s="151">
        <v>1.8</v>
      </c>
      <c r="AE27" s="152">
        <v>4.4000000000000004</v>
      </c>
      <c r="AF27" s="152">
        <v>0.3</v>
      </c>
      <c r="AG27" s="152">
        <v>0.3</v>
      </c>
      <c r="AH27" s="152">
        <v>1.3</v>
      </c>
      <c r="AI27" s="152">
        <v>1.4</v>
      </c>
      <c r="AJ27" s="153">
        <v>0.5</v>
      </c>
      <c r="AK27" s="151">
        <v>1.8</v>
      </c>
      <c r="AL27" s="152">
        <v>4.4000000000000004</v>
      </c>
      <c r="AM27" s="152">
        <v>0.3</v>
      </c>
      <c r="AN27" s="152">
        <v>0.3</v>
      </c>
      <c r="AO27" s="152">
        <v>1.3</v>
      </c>
      <c r="AP27" s="152">
        <v>2.1</v>
      </c>
      <c r="AQ27" s="153">
        <v>0.8</v>
      </c>
      <c r="AR27" s="151"/>
      <c r="AS27" s="152"/>
      <c r="AT27" s="153"/>
      <c r="AU27" s="239">
        <f t="shared" si="24"/>
        <v>41.8</v>
      </c>
      <c r="AV27" s="240"/>
      <c r="AW27" s="241">
        <f t="shared" si="22"/>
        <v>10.45</v>
      </c>
      <c r="AX27" s="242"/>
      <c r="AY27" s="209"/>
      <c r="AZ27" s="210"/>
      <c r="BA27" s="210"/>
      <c r="BB27" s="210"/>
      <c r="BC27" s="210"/>
      <c r="BD27" s="211"/>
    </row>
    <row r="28" spans="1:56" ht="39.950000000000003" customHeight="1" x14ac:dyDescent="0.4">
      <c r="A28" s="72"/>
      <c r="B28" s="88">
        <f t="shared" si="23"/>
        <v>16</v>
      </c>
      <c r="C28" s="229" t="s">
        <v>42</v>
      </c>
      <c r="D28" s="230"/>
      <c r="E28" s="231" t="s">
        <v>103</v>
      </c>
      <c r="F28" s="232"/>
      <c r="G28" s="233" t="s">
        <v>48</v>
      </c>
      <c r="H28" s="234"/>
      <c r="I28" s="234"/>
      <c r="J28" s="234"/>
      <c r="K28" s="235"/>
      <c r="L28" s="236" t="s">
        <v>201</v>
      </c>
      <c r="M28" s="237"/>
      <c r="N28" s="237"/>
      <c r="O28" s="238"/>
      <c r="P28" s="151"/>
      <c r="Q28" s="152"/>
      <c r="R28" s="152"/>
      <c r="S28" s="152"/>
      <c r="T28" s="152"/>
      <c r="U28" s="152"/>
      <c r="V28" s="153">
        <v>0.8</v>
      </c>
      <c r="W28" s="151"/>
      <c r="X28" s="152"/>
      <c r="Y28" s="152">
        <v>0.8</v>
      </c>
      <c r="Z28" s="152"/>
      <c r="AA28" s="152"/>
      <c r="AB28" s="152"/>
      <c r="AC28" s="153">
        <v>0.8</v>
      </c>
      <c r="AD28" s="151"/>
      <c r="AE28" s="152"/>
      <c r="AF28" s="152">
        <v>0.8</v>
      </c>
      <c r="AG28" s="152"/>
      <c r="AH28" s="152"/>
      <c r="AI28" s="152"/>
      <c r="AJ28" s="153">
        <v>0.8</v>
      </c>
      <c r="AK28" s="151"/>
      <c r="AL28" s="152"/>
      <c r="AM28" s="152"/>
      <c r="AN28" s="152"/>
      <c r="AO28" s="152"/>
      <c r="AP28" s="152"/>
      <c r="AQ28" s="153">
        <v>0.8</v>
      </c>
      <c r="AR28" s="151"/>
      <c r="AS28" s="152"/>
      <c r="AT28" s="153"/>
      <c r="AU28" s="239">
        <f t="shared" si="24"/>
        <v>4.8</v>
      </c>
      <c r="AV28" s="240"/>
      <c r="AW28" s="241">
        <f t="shared" si="22"/>
        <v>1.2</v>
      </c>
      <c r="AX28" s="242"/>
      <c r="AY28" s="209"/>
      <c r="AZ28" s="210"/>
      <c r="BA28" s="210"/>
      <c r="BB28" s="210"/>
      <c r="BC28" s="210"/>
      <c r="BD28" s="211"/>
    </row>
    <row r="29" spans="1:56" ht="39.950000000000003" customHeight="1" x14ac:dyDescent="0.4">
      <c r="A29" s="72"/>
      <c r="B29" s="88">
        <f t="shared" si="23"/>
        <v>17</v>
      </c>
      <c r="C29" s="229" t="s">
        <v>42</v>
      </c>
      <c r="D29" s="230"/>
      <c r="E29" s="231" t="s">
        <v>103</v>
      </c>
      <c r="F29" s="232"/>
      <c r="G29" s="233" t="s">
        <v>202</v>
      </c>
      <c r="H29" s="234"/>
      <c r="I29" s="234"/>
      <c r="J29" s="234"/>
      <c r="K29" s="235"/>
      <c r="L29" s="236" t="s">
        <v>203</v>
      </c>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50000000000003" customHeight="1" thickBot="1" x14ac:dyDescent="0.45">
      <c r="A30" s="72"/>
      <c r="B30" s="89">
        <f t="shared" si="23"/>
        <v>18</v>
      </c>
      <c r="C30" s="212" t="s">
        <v>42</v>
      </c>
      <c r="D30" s="213"/>
      <c r="E30" s="214" t="s">
        <v>103</v>
      </c>
      <c r="F30" s="215"/>
      <c r="G30" s="216" t="s">
        <v>3</v>
      </c>
      <c r="H30" s="217"/>
      <c r="I30" s="217"/>
      <c r="J30" s="217"/>
      <c r="K30" s="218"/>
      <c r="L30" s="219" t="s">
        <v>204</v>
      </c>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309"/>
      <c r="D34" s="310"/>
      <c r="E34" s="311"/>
      <c r="F34" s="312">
        <f>IF(AB2=1,10,IF(AB2=2,11,IF(AB2=3,12,AB2-3)))</f>
        <v>8</v>
      </c>
      <c r="G34" s="313"/>
      <c r="H34" s="312">
        <f>IF(AB2=1,11,IF(AB2=2,12,AB2-2))</f>
        <v>9</v>
      </c>
      <c r="I34" s="313"/>
      <c r="J34" s="312">
        <f>IF(AB2=1,12,AB2-1)</f>
        <v>10</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182.5</v>
      </c>
      <c r="U35" s="306"/>
      <c r="V35" s="307">
        <f>SUMIFS($AW$13:$AX$30,$C$13:$D$30,"訪問介護員",$E$13:$F$30,"A")+SUMIFS($AW$13:$AX$30,$C$13:$D$30,"サービス提供責任者",$E$13:$F$30,"A")</f>
        <v>45.625</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190.5</v>
      </c>
      <c r="U36" s="306"/>
      <c r="V36" s="307">
        <f>SUMIFS($AW$13:$AX$30,$C$13:$D$30,"訪問介護員",$E$13:$F$30,"B")+SUMIFS($AW$13:$AX$30,$C$13:$D$30,"サービス提供責任者",$E$13:$F$30,"B")</f>
        <v>47.625</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222.39999999999998</v>
      </c>
      <c r="U37" s="306"/>
      <c r="V37" s="307">
        <f>SUMIFS($AW$13:$AX$30,$C$13:$D$30,"訪問介護員",$E$13:$F$30,"C")+SUMIFS($AW$13:$AX$30,$C$13:$D$30,"サービス提供責任者",$E$13:$F$30,"C")</f>
        <v>55.599999999999994</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235.9</v>
      </c>
      <c r="U38" s="306"/>
      <c r="V38" s="307">
        <f>SUMIFS($AW$13:$AX$30,$C$13:$D$30,"訪問介護員",$E$13:$F$30,"D")+SUMIFS($AW$13:$AX$30,$C$13:$D$30,"サービス提供責任者",$E$13:$F$30,"D")</f>
        <v>58.975000000000001</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162" t="s">
        <v>29</v>
      </c>
      <c r="S39" s="164"/>
      <c r="T39" s="305">
        <f>SUM(T35:U38)</f>
        <v>831.3</v>
      </c>
      <c r="U39" s="306"/>
      <c r="V39" s="307">
        <f>SUM(V35:W38)</f>
        <v>207.82499999999999</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orizontalDpi="300" verticalDpi="300"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22" t="s">
        <v>133</v>
      </c>
      <c r="F4" s="322"/>
      <c r="G4" s="322"/>
      <c r="H4" s="322"/>
      <c r="I4" s="322"/>
      <c r="J4" s="322"/>
    </row>
    <row r="5" spans="1:10" s="11" customFormat="1" ht="20.25" customHeight="1" x14ac:dyDescent="0.4">
      <c r="A5" s="28"/>
      <c r="B5" s="13" t="s">
        <v>132</v>
      </c>
      <c r="C5" s="13"/>
      <c r="E5" s="322"/>
      <c r="F5" s="322"/>
      <c r="G5" s="322"/>
      <c r="H5" s="322"/>
      <c r="I5" s="322"/>
      <c r="J5" s="322"/>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151</v>
      </c>
      <c r="B10" s="13"/>
      <c r="C10" s="13"/>
    </row>
    <row r="11" spans="1:10" s="11" customFormat="1" ht="20.25" customHeight="1" x14ac:dyDescent="0.4">
      <c r="A11" s="13"/>
      <c r="B11" s="13"/>
      <c r="C11" s="13"/>
    </row>
    <row r="12" spans="1:10" s="11" customFormat="1" ht="20.25" customHeight="1" x14ac:dyDescent="0.4">
      <c r="A12" s="31" t="s">
        <v>170</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172</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173</v>
      </c>
      <c r="B40" s="13"/>
      <c r="C40" s="13"/>
    </row>
    <row r="41" spans="1:55" s="11" customFormat="1" ht="20.25" customHeight="1" x14ac:dyDescent="0.4">
      <c r="A41" s="13" t="s">
        <v>77</v>
      </c>
      <c r="B41" s="13"/>
      <c r="C41" s="13"/>
    </row>
    <row r="42" spans="1:55" s="11" customFormat="1" ht="20.25" customHeight="1" x14ac:dyDescent="0.4">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171</v>
      </c>
      <c r="B46" s="13"/>
      <c r="C46" s="13"/>
    </row>
    <row r="47" spans="1:55" s="11" customFormat="1" ht="20.25" customHeight="1" x14ac:dyDescent="0.4">
      <c r="A47" s="31" t="s">
        <v>153</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154</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175</v>
      </c>
      <c r="C58" s="25"/>
      <c r="D58" s="16"/>
      <c r="E58" s="16"/>
    </row>
    <row r="59" spans="1:55" s="11" customFormat="1" ht="20.25" customHeight="1" x14ac:dyDescent="0.4">
      <c r="A59" s="30" t="s">
        <v>145</v>
      </c>
      <c r="C59" s="25"/>
      <c r="D59" s="16"/>
      <c r="E59" s="16"/>
    </row>
    <row r="60" spans="1:55" s="11" customFormat="1" ht="20.25" customHeight="1" x14ac:dyDescent="0.4">
      <c r="A60" s="25"/>
      <c r="B60" s="25"/>
      <c r="C60" s="25"/>
      <c r="D60" s="13"/>
      <c r="E60" s="13"/>
    </row>
    <row r="61" spans="1:55" s="11" customFormat="1" ht="20.25" customHeight="1" x14ac:dyDescent="0.4">
      <c r="A61" s="11" t="s">
        <v>157</v>
      </c>
      <c r="C61" s="25"/>
      <c r="D61" s="16"/>
      <c r="E61" s="16"/>
    </row>
    <row r="62" spans="1:55" s="11" customFormat="1" ht="20.25" customHeight="1" x14ac:dyDescent="0.4">
      <c r="A62" s="86" t="s">
        <v>162</v>
      </c>
      <c r="B62" s="25"/>
      <c r="C62" s="25"/>
      <c r="D62" s="13"/>
      <c r="E62" s="13"/>
    </row>
    <row r="63" spans="1:55" s="11" customFormat="1" ht="20.25" customHeight="1" x14ac:dyDescent="0.4">
      <c r="A63" s="85" t="s">
        <v>163</v>
      </c>
      <c r="B63" s="25"/>
      <c r="C63" s="25"/>
      <c r="D63" s="29"/>
      <c r="E63" s="29"/>
    </row>
    <row r="64" spans="1:55" s="11" customFormat="1" ht="20.25" customHeight="1" x14ac:dyDescent="0.4">
      <c r="A64" s="86" t="s">
        <v>164</v>
      </c>
      <c r="B64" s="25"/>
      <c r="C64" s="25"/>
      <c r="D64" s="29"/>
      <c r="E64" s="29"/>
    </row>
    <row r="65" spans="1:5" s="11" customFormat="1" ht="20.25" customHeight="1" x14ac:dyDescent="0.4">
      <c r="A65" s="85" t="s">
        <v>165</v>
      </c>
      <c r="B65" s="25"/>
      <c r="C65" s="25"/>
      <c r="D65" s="29"/>
      <c r="E65" s="29"/>
    </row>
    <row r="66" spans="1:5" s="11" customFormat="1" ht="20.25" customHeight="1" x14ac:dyDescent="0.4">
      <c r="A66" s="86" t="s">
        <v>176</v>
      </c>
      <c r="B66" s="25"/>
      <c r="C66" s="25"/>
      <c r="D66" s="29"/>
      <c r="E66" s="29"/>
    </row>
    <row r="67" spans="1:5" s="11" customFormat="1" ht="20.25" customHeight="1" x14ac:dyDescent="0.4">
      <c r="A67" s="86" t="s">
        <v>177</v>
      </c>
      <c r="B67" s="25"/>
      <c r="C67" s="25"/>
      <c r="D67" s="29"/>
      <c r="E67" s="29"/>
    </row>
    <row r="68" spans="1:5" s="11" customFormat="1" ht="20.25" customHeight="1" x14ac:dyDescent="0.4">
      <c r="A68" s="86" t="s">
        <v>178</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146</v>
      </c>
      <c r="G12" s="131" t="s">
        <v>146</v>
      </c>
      <c r="H12" s="131" t="s">
        <v>146</v>
      </c>
      <c r="I12" s="131" t="s">
        <v>146</v>
      </c>
      <c r="J12" s="131" t="s">
        <v>146</v>
      </c>
      <c r="K12" s="132" t="s">
        <v>146</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146</v>
      </c>
      <c r="E20" s="143" t="s">
        <v>47</v>
      </c>
      <c r="F20" s="143"/>
      <c r="G20" s="126"/>
      <c r="H20" s="126"/>
      <c r="I20" s="126"/>
      <c r="J20" s="126"/>
      <c r="K20" s="141"/>
    </row>
    <row r="21" spans="2:11" x14ac:dyDescent="0.4">
      <c r="B21" s="323"/>
      <c r="C21" s="138" t="s">
        <v>50</v>
      </c>
      <c r="D21" s="142" t="s">
        <v>146</v>
      </c>
      <c r="E21" s="143" t="s">
        <v>48</v>
      </c>
      <c r="F21" s="143"/>
      <c r="G21" s="126"/>
      <c r="H21" s="126"/>
      <c r="I21" s="126"/>
      <c r="J21" s="126"/>
      <c r="K21" s="141"/>
    </row>
    <row r="22" spans="2:11" x14ac:dyDescent="0.4">
      <c r="B22" s="323"/>
      <c r="C22" s="138" t="s">
        <v>50</v>
      </c>
      <c r="D22" s="143" t="s">
        <v>146</v>
      </c>
      <c r="E22" s="143" t="s">
        <v>146</v>
      </c>
      <c r="F22" s="143"/>
      <c r="G22" s="126"/>
      <c r="H22" s="126"/>
      <c r="I22" s="126"/>
      <c r="J22" s="126"/>
      <c r="K22" s="141"/>
    </row>
    <row r="23" spans="2:11" x14ac:dyDescent="0.4">
      <c r="B23" s="323"/>
      <c r="C23" s="138" t="s">
        <v>50</v>
      </c>
      <c r="D23" s="143" t="s">
        <v>146</v>
      </c>
      <c r="E23" s="143" t="s">
        <v>146</v>
      </c>
      <c r="F23" s="143"/>
      <c r="G23" s="126"/>
      <c r="H23" s="126"/>
      <c r="I23" s="126"/>
      <c r="J23" s="126"/>
      <c r="K23" s="141"/>
    </row>
    <row r="24" spans="2:11" x14ac:dyDescent="0.4">
      <c r="B24" s="323"/>
      <c r="C24" s="138" t="s">
        <v>50</v>
      </c>
      <c r="D24" s="143" t="s">
        <v>146</v>
      </c>
      <c r="E24" s="143" t="s">
        <v>146</v>
      </c>
      <c r="F24" s="143"/>
      <c r="G24" s="126"/>
      <c r="H24" s="126"/>
      <c r="I24" s="126"/>
      <c r="J24" s="126"/>
      <c r="K24" s="141"/>
    </row>
    <row r="25" spans="2:11" ht="26.25" thickBot="1" x14ac:dyDescent="0.45">
      <c r="B25" s="324"/>
      <c r="C25" s="144" t="s">
        <v>50</v>
      </c>
      <c r="D25" s="145" t="s">
        <v>146</v>
      </c>
      <c r="E25" s="146" t="s">
        <v>146</v>
      </c>
      <c r="F25" s="146"/>
      <c r="G25" s="145"/>
      <c r="H25" s="145"/>
      <c r="I25" s="145"/>
      <c r="J25" s="145"/>
      <c r="K25" s="147"/>
    </row>
    <row r="28" spans="2:11" x14ac:dyDescent="0.4">
      <c r="C28" s="124" t="s">
        <v>137</v>
      </c>
    </row>
    <row r="29" spans="2:11" x14ac:dyDescent="0.4">
      <c r="C29" s="124" t="s">
        <v>53</v>
      </c>
    </row>
    <row r="30" spans="2:11" x14ac:dyDescent="0.4">
      <c r="C30" s="124" t="s">
        <v>143</v>
      </c>
    </row>
    <row r="31" spans="2:11" x14ac:dyDescent="0.4">
      <c r="C31" s="124" t="s">
        <v>140</v>
      </c>
    </row>
    <row r="32" spans="2:11" x14ac:dyDescent="0.4">
      <c r="C32" s="124" t="s">
        <v>141</v>
      </c>
    </row>
    <row r="33" spans="3:3" x14ac:dyDescent="0.4">
      <c r="C33" s="124" t="s">
        <v>142</v>
      </c>
    </row>
    <row r="34" spans="3:3" x14ac:dyDescent="0.4">
      <c r="C34" s="124" t="s">
        <v>54</v>
      </c>
    </row>
    <row r="35" spans="3:3" x14ac:dyDescent="0.4">
      <c r="C35" s="124" t="s">
        <v>55</v>
      </c>
    </row>
    <row r="37" spans="3:3" x14ac:dyDescent="0.4">
      <c r="C37" s="124" t="s">
        <v>144</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1"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user</cp:lastModifiedBy>
  <cp:lastPrinted>2025-12-19T05:32:15Z</cp:lastPrinted>
  <dcterms:created xsi:type="dcterms:W3CDTF">2020-01-14T23:44:41Z</dcterms:created>
  <dcterms:modified xsi:type="dcterms:W3CDTF">2025-12-19T05:41:21Z</dcterms:modified>
</cp:coreProperties>
</file>